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Kalkulation" state="visible" r:id="rId5"/>
  </sheets>
  <calcPr calcId="171027"/>
</workbook>
</file>

<file path=xl/sharedStrings.xml><?xml version="1.0" encoding="utf-8"?>
<sst xmlns="http://schemas.openxmlformats.org/spreadsheetml/2006/main" count="142" uniqueCount="125">
  <si>
    <t>Event budget: income, costs, result</t>
  </si>
  <si>
    <t>Replace the sample values in the highlighted cells with your own numbers. Totals, fees and the result calculate themselves.</t>
  </si>
  <si>
    <t>Gathermatter fees as published on the pricing page, as of October 18, 2026.</t>
  </si>
  <si>
    <t>A planning aid, not tax or legal advice. Enter every amount the same way: all with VAT or all without.</t>
  </si>
  <si>
    <t>Assumptions</t>
  </si>
  <si>
    <t>Amount</t>
  </si>
  <si>
    <t>Note</t>
  </si>
  <si>
    <t>Ticket price</t>
  </si>
  <si>
    <t>What a guest pays for one ticket</t>
  </si>
  <si>
    <t>Tickets sold</t>
  </si>
  <si>
    <t>Paid tickets only, guest list excluded</t>
  </si>
  <si>
    <t>Gathermatter plan</t>
  </si>
  <si>
    <t>Free</t>
  </si>
  <si>
    <t>Choose Free or Pro</t>
  </si>
  <si>
    <t>Gathermatter fees</t>
  </si>
  <si>
    <t>Free ticket fee</t>
  </si>
  <si>
    <t>Share of the ticket price</t>
  </si>
  <si>
    <t>Free minimum fee</t>
  </si>
  <si>
    <t>Per paid ticket</t>
  </si>
  <si>
    <t>Free fixed fee</t>
  </si>
  <si>
    <t>Pro yearly allowance</t>
  </si>
  <si>
    <t>Remaining allowance</t>
  </si>
  <si>
    <t>What remains in the current subscription year before this event.</t>
  </si>
  <si>
    <t>Pro yearly price</t>
  </si>
  <si>
    <t>Card processing rate</t>
  </si>
  <si>
    <t>Card fixed fee</t>
  </si>
  <si>
    <t>Cost share</t>
  </si>
  <si>
    <t>Processing per ticket</t>
  </si>
  <si>
    <t>Total platform fee</t>
  </si>
  <si>
    <t>Pro ticket fee</t>
  </si>
  <si>
    <t>Pro minimum fee</t>
  </si>
  <si>
    <t>Pro monthly price</t>
  </si>
  <si>
    <t>Subscription, not per event</t>
  </si>
  <si>
    <t>Fee per ticket</t>
  </si>
  <si>
    <t>Average per ticket. Free includes processing; Pro adds card costs and the cost share.</t>
  </si>
  <si>
    <t>Income</t>
  </si>
  <si>
    <t>Ticket sales</t>
  </si>
  <si>
    <t>Ticket price times tickets sold</t>
  </si>
  <si>
    <t>Food and drinks</t>
  </si>
  <si>
    <t>On-site extras</t>
  </si>
  <si>
    <t>Sponsorship</t>
  </si>
  <si>
    <t>Grants</t>
  </si>
  <si>
    <t>Merch sales</t>
  </si>
  <si>
    <t>Other income</t>
  </si>
  <si>
    <t>Total income</t>
  </si>
  <si>
    <t>Costs</t>
  </si>
  <si>
    <t>Ticket fees (Gathermatter)</t>
  </si>
  <si>
    <t>Platform and processing fees for the event, plus one month of Pro.</t>
  </si>
  <si>
    <t>AKM (music rights)</t>
  </si>
  <si>
    <t>Austrian music performance rights; AKM quotes your rate</t>
  </si>
  <si>
    <t>Security</t>
  </si>
  <si>
    <t>Food and drink costs</t>
  </si>
  <si>
    <t>Artist fees</t>
  </si>
  <si>
    <t>Sound and lights</t>
  </si>
  <si>
    <t>Venue</t>
  </si>
  <si>
    <t>Promotion</t>
  </si>
  <si>
    <t>Insurance</t>
  </si>
  <si>
    <t>Other costs</t>
  </si>
  <si>
    <t>Total costs</t>
  </si>
  <si>
    <t>Result</t>
  </si>
  <si>
    <t>Income minus costs</t>
  </si>
  <si>
    <t>Tickets to break even</t>
  </si>
  <si>
    <t>With the other income and costs above</t>
  </si>
  <si>
    <t>Event-Kalkulation: Einnahmen, Ausgaben, Ergebnis</t>
  </si>
  <si>
    <t>Überschreib die Beispielwerte in den hellen Feldern mit deinen Zahlen. Summen, Gebühren und Ergebnis rechnen sich selbst.</t>
  </si>
  <si>
    <t>Gathermatter-Gebühren laut Preisseite, Stand 18. Oktober 2026.</t>
  </si>
  <si>
    <t>Eine Planungshilfe, keine Steuer- oder Rechtsberatung. Trag alle Beträge einheitlich ein: entweder alle brutto oder alle netto.</t>
  </si>
  <si>
    <t>Annahmen</t>
  </si>
  <si>
    <t>Betrag</t>
  </si>
  <si>
    <t>Hinweis</t>
  </si>
  <si>
    <t>Ticketpreis</t>
  </si>
  <si>
    <t>Was Gäste für ein Ticket zahlen</t>
  </si>
  <si>
    <t>Verkaufte Tickets</t>
  </si>
  <si>
    <t>Nur bezahlte Tickets, ohne Gästeliste</t>
  </si>
  <si>
    <t>Gathermatter-Plan</t>
  </si>
  <si>
    <t>Wähl Free oder Pro</t>
  </si>
  <si>
    <t>Gathermatter-Gebühren</t>
  </si>
  <si>
    <t>Ticketgebühr Free</t>
  </si>
  <si>
    <t>Anteil am Ticketpreis</t>
  </si>
  <si>
    <t>Mindestgebühr Free</t>
  </si>
  <si>
    <t>Je bezahltem Ticket</t>
  </si>
  <si>
    <t>Fixbetrag Free</t>
  </si>
  <si>
    <t>Pro-Freibetrag je Abojahr</t>
  </si>
  <si>
    <t>Verbleibender Freibetrag</t>
  </si>
  <si>
    <t>Was vor diesem Event im laufenden Abojahr noch übrig ist.</t>
  </si>
  <si>
    <t>Jahrespreis Pro</t>
  </si>
  <si>
    <t>Kartengebühr, Anteil</t>
  </si>
  <si>
    <t>Kartengebühr, fix</t>
  </si>
  <si>
    <t>Kostenanteil</t>
  </si>
  <si>
    <t>Zahlungsgebühr je Ticket</t>
  </si>
  <si>
    <t>Plattformgebühr gesamt</t>
  </si>
  <si>
    <t>Ticketgebühr Pro</t>
  </si>
  <si>
    <t>Mindestgebühr Pro</t>
  </si>
  <si>
    <t>Monatspreis Pro</t>
  </si>
  <si>
    <t>Abo, nicht je Event</t>
  </si>
  <si>
    <t>Gebühr je Ticket</t>
  </si>
  <si>
    <t>Durchschnitt je Ticket. Free enthält Zahlungsabwicklung; Pro trägt Kartenkosten mit Kostenanteil.</t>
  </si>
  <si>
    <t>Einnahmen</t>
  </si>
  <si>
    <t>Ticketumsatz</t>
  </si>
  <si>
    <t>Ticketpreis mal verkaufte Tickets</t>
  </si>
  <si>
    <t>Gastro (Getränke, Essen)</t>
  </si>
  <si>
    <t>Zusatzverkäufe vor Ort</t>
  </si>
  <si>
    <t>Sponsoring</t>
  </si>
  <si>
    <t>Förderungen</t>
  </si>
  <si>
    <t>Merch-Verkauf</t>
  </si>
  <si>
    <t>Sonstige Einnahmen</t>
  </si>
  <si>
    <t>Summe Einnahmen</t>
  </si>
  <si>
    <t>Ausgaben</t>
  </si>
  <si>
    <t>Ticketgebühren (Gathermatter)</t>
  </si>
  <si>
    <t>Plattform- und Zahlungsgebühren für das Event, mit einem Monat Pro.</t>
  </si>
  <si>
    <t>AKM</t>
  </si>
  <si>
    <t>Aufführungsrechte für Musik, den Plan nennt dir die AKM</t>
  </si>
  <si>
    <t>Sicherheit</t>
  </si>
  <si>
    <t>Einkauf Gastro</t>
  </si>
  <si>
    <t>Gagen</t>
  </si>
  <si>
    <t>Technik (Ton, Licht)</t>
  </si>
  <si>
    <t>Location</t>
  </si>
  <si>
    <t>Werbung</t>
  </si>
  <si>
    <t>Versicherung</t>
  </si>
  <si>
    <t>Sonstige Ausgaben</t>
  </si>
  <si>
    <t>Summe Ausgaben</t>
  </si>
  <si>
    <t>Ergebnis</t>
  </si>
  <si>
    <t>Einnahmen minus Ausgaben</t>
  </si>
  <si>
    <t>Tickets bis zur Kostendeckung</t>
  </si>
  <si>
    <t>Bei den übrigen Einnahmen und Ausgaben oben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</si>
</sst>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€#,##0.00"/>
    <numFmt numFmtId="165" formatCode="0.0%"/>
    <numFmt numFmtId="166" formatCode="#,##0.00\ €"/>
  </numFmts>
  <fonts count="6" x14ac:knownFonts="1">
    <font>
      <color theme="1"/>
      <family val="2"/>
      <scheme val="minor"/>
      <sz val="11"/>
      <name val="Calibri"/>
    </font>
    <font>
      <b/>
      <sz val="14"/>
      <name val="Calibri"/>
    </font>
    <font>
      <sz val="11"/>
      <name val="Calibri"/>
    </font>
    <font>
      <color rgb="FF57534E"/>
      <sz val="11"/>
      <name val="Calibri"/>
    </font>
    <font>
      <b/>
      <color rgb="FFFAFAF9"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1917"/>
      </patternFill>
    </fill>
    <fill>
      <patternFill patternType="solid">
        <fgColor rgb="FFFFF7ED"/>
      </patternFill>
    </fill>
  </fills>
  <borders count="4">
    <border>
      <left/>
      <right/>
      <top/>
      <bottom/>
      <diagonal/>
    </border>
    <border>
      <left/>
      <right/>
      <top/>
      <bottom style="thin">
        <color rgb="FF44403C"/>
      </bottom>
      <diagonal/>
    </border>
    <border>
      <left/>
      <right/>
      <top/>
      <bottom style="thin">
        <color rgb="FFD6D3D1"/>
      </bottom>
      <diagonal/>
    </border>
    <border>
      <left/>
      <right/>
      <top style="thin">
        <color rgb="FF44403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164" fontId="0" fillId="3" borderId="2" xfId="0" applyNumberFormat="1" applyFill="1" applyBorder="1"/>
    <xf numFmtId="0" fontId="3" fillId="0" borderId="0" xfId="0" applyFont="1" applyAlignment="1">
      <alignment indent="1"/>
    </xf>
    <xf numFmtId="3" fontId="0" fillId="3" borderId="2" xfId="0" applyNumberFormat="1" applyFill="1" applyBorder="1"/>
    <xf numFmtId="0" fontId="0" fillId="3" borderId="2" xfId="0" applyFill="1" applyBorder="1"/>
    <xf numFmtId="165" fontId="0" fillId="0" borderId="0" xfId="0" applyNumberFormat="1"/>
    <xf numFmtId="164" fontId="0" fillId="0" borderId="0" xfId="0" applyNumberFormat="1"/>
    <xf numFmtId="0" fontId="5" fillId="0" borderId="0" xfId="0" applyFont="1"/>
    <xf numFmtId="164" fontId="5" fillId="0" borderId="3" xfId="0" applyNumberFormat="1" applyFont="1" applyBorder="1"/>
    <xf numFmtId="3" fontId="0" fillId="0" borderId="0" xfId="0" applyNumberFormat="1"/>
    <xf numFmtId="166" fontId="0" fillId="3" borderId="2" xfId="0" applyNumberFormat="1" applyFill="1" applyBorder="1"/>
    <xf numFmtId="166" fontId="0" fillId="0" borderId="0" xfId="0" applyNumberFormat="1"/>
    <xf numFmtId="166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6" customWidth="1"/>
    <col min="3" max="3" width="58" customWidth="1"/>
  </cols>
  <sheetData>
    <row r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spans="1:3" x14ac:dyDescent="0.25">
      <c r="A3" s="3" t="s">
        <v>2</v>
      </c>
      <c r="B3" s="3"/>
      <c r="C3" s="3"/>
    </row>
    <row r="4" spans="1:3" x14ac:dyDescent="0.25">
      <c r="A4" s="3" t="s">
        <v>3</v>
      </c>
      <c r="B4" s="3"/>
      <c r="C4" s="3"/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t="s">
        <v>7</v>
      </c>
      <c r="B7" s="5">
        <v>15</v>
      </c>
      <c r="C7" s="6" t="s">
        <v>8</v>
      </c>
    </row>
    <row r="8" spans="1:3" x14ac:dyDescent="0.25">
      <c r="A8" t="s">
        <v>9</v>
      </c>
      <c r="B8" s="7">
        <v>150</v>
      </c>
      <c r="C8" s="6" t="s">
        <v>10</v>
      </c>
    </row>
    <row r="9" spans="1:3" x14ac:dyDescent="0.25">
      <c r="A9" t="s">
        <v>11</v>
      </c>
      <c r="B9" s="8" t="s">
        <v>12</v>
      </c>
      <c r="C9" s="6" t="s">
        <v>13</v>
      </c>
    </row>
    <row r="11" spans="1:3" x14ac:dyDescent="0.25">
      <c r="A11" s="4" t="s">
        <v>14</v>
      </c>
      <c r="B11" s="4" t="s">
        <v>5</v>
      </c>
      <c r="C11" s="4" t="s">
        <v>6</v>
      </c>
    </row>
    <row r="12" spans="1:3" x14ac:dyDescent="0.25">
      <c r="A12" t="s">
        <v>15</v>
      </c>
      <c r="B12" s="9">
        <v>0.04</v>
      </c>
      <c r="C12" s="6" t="s">
        <v>16</v>
      </c>
    </row>
    <row r="13" spans="1:3" x14ac:dyDescent="0.25">
      <c r="A13" t="s">
        <v>17</v>
      </c>
      <c r="B13" s="10">
        <v>0.35</v>
      </c>
      <c r="C13" s="6" t="s">
        <v>18</v>
      </c>
    </row>
    <row r="14" spans="1:2" x14ac:dyDescent="0.25">
      <c r="A14" t="s">
        <v>19</v>
      </c>
      <c r="B14" s="10">
        <v>0.1</v>
      </c>
    </row>
    <row r="15" spans="1:2" x14ac:dyDescent="0.25">
      <c r="A15" t="s">
        <v>20</v>
      </c>
      <c r="B15" s="10">
        <v>50000</v>
      </c>
    </row>
    <row r="16" spans="1:3" x14ac:dyDescent="0.25">
      <c r="A16" t="s">
        <v>21</v>
      </c>
      <c r="B16" s="5">
        <v>50000</v>
      </c>
      <c r="C16" s="6" t="s">
        <v>22</v>
      </c>
    </row>
    <row r="17" spans="1:2" x14ac:dyDescent="0.25">
      <c r="A17" t="s">
        <v>23</v>
      </c>
      <c r="B17" s="10">
        <v>490</v>
      </c>
    </row>
    <row r="18" spans="1:2" x14ac:dyDescent="0.25">
      <c r="A18" t="s">
        <v>24</v>
      </c>
      <c r="B18" s="9">
        <v>0.015</v>
      </c>
    </row>
    <row r="19" spans="1:2" x14ac:dyDescent="0.25">
      <c r="A19" t="s">
        <v>25</v>
      </c>
      <c r="B19" s="10">
        <v>0.25</v>
      </c>
    </row>
    <row r="20" spans="1:2" x14ac:dyDescent="0.25">
      <c r="A20" t="s">
        <v>26</v>
      </c>
      <c r="B20" s="9">
        <v>0.2</v>
      </c>
    </row>
    <row r="21" spans="1:2" x14ac:dyDescent="0.25">
      <c r="A21" t="s">
        <v>27</v>
      </c>
      <c r="B21" s="10">
        <f>IF(AND(B9="Pro",B7&gt;0),MIN(B7,ROUNDUP((B7*B18+B19)*(1+B20)-0.00000000001,2)),0)</f>
        <v>0</v>
      </c>
    </row>
    <row r="22" spans="1:2" x14ac:dyDescent="0.25">
      <c r="A22" t="s">
        <v>28</v>
      </c>
      <c r="B22" s="10">
        <f>IF(B9="Pro",MIN((B7-B21)*B8,ROUND(MAX(0,B7*B8-B16)*B23,2)),MIN(B7,MAX(ROUND(B7*B12,2)+B14,B13))*B8)</f>
        <v>105</v>
      </c>
    </row>
    <row r="23" spans="1:3" x14ac:dyDescent="0.25">
      <c r="A23" t="s">
        <v>29</v>
      </c>
      <c r="B23" s="9">
        <v>0.01</v>
      </c>
      <c r="C23" s="6" t="s">
        <v>16</v>
      </c>
    </row>
    <row r="24" spans="1:3" x14ac:dyDescent="0.25">
      <c r="A24" t="s">
        <v>30</v>
      </c>
      <c r="B24" s="10">
        <v>0</v>
      </c>
      <c r="C24" s="6" t="s">
        <v>18</v>
      </c>
    </row>
    <row r="25" spans="1:3" x14ac:dyDescent="0.25">
      <c r="A25" t="s">
        <v>31</v>
      </c>
      <c r="B25" s="10">
        <v>69</v>
      </c>
      <c r="C25" s="6" t="s">
        <v>32</v>
      </c>
    </row>
    <row r="26" spans="1:3" x14ac:dyDescent="0.25">
      <c r="A26" t="s">
        <v>33</v>
      </c>
      <c r="B26" s="10">
        <f>IF(B8&gt;0,ROUND(B22/B8+B21,2),0)</f>
        <v>0.7</v>
      </c>
      <c r="C26" s="6" t="s">
        <v>34</v>
      </c>
    </row>
    <row r="28" spans="1:3" x14ac:dyDescent="0.25">
      <c r="A28" s="4" t="s">
        <v>35</v>
      </c>
      <c r="B28" s="4" t="s">
        <v>5</v>
      </c>
      <c r="C28" s="4" t="s">
        <v>6</v>
      </c>
    </row>
    <row r="29" spans="1:3" x14ac:dyDescent="0.25">
      <c r="A29" t="s">
        <v>36</v>
      </c>
      <c r="B29" s="10">
        <f>B7*B8</f>
        <v>2250</v>
      </c>
      <c r="C29" s="6" t="s">
        <v>37</v>
      </c>
    </row>
    <row r="30" spans="1:2" x14ac:dyDescent="0.25">
      <c r="A30" t="s">
        <v>38</v>
      </c>
      <c r="B30" s="5">
        <v>1800</v>
      </c>
    </row>
    <row r="31" spans="1:2" x14ac:dyDescent="0.25">
      <c r="A31" t="s">
        <v>39</v>
      </c>
      <c r="B31" s="5">
        <v>150</v>
      </c>
    </row>
    <row r="32" spans="1:2" x14ac:dyDescent="0.25">
      <c r="A32" t="s">
        <v>40</v>
      </c>
      <c r="B32" s="5">
        <v>500</v>
      </c>
    </row>
    <row r="33" spans="1:2" x14ac:dyDescent="0.25">
      <c r="A33" t="s">
        <v>41</v>
      </c>
      <c r="B33" s="5">
        <v>0</v>
      </c>
    </row>
    <row r="34" spans="1:2" x14ac:dyDescent="0.25">
      <c r="A34" t="s">
        <v>42</v>
      </c>
      <c r="B34" s="5">
        <v>0</v>
      </c>
    </row>
    <row r="35" spans="1:2" x14ac:dyDescent="0.25">
      <c r="A35" t="s">
        <v>43</v>
      </c>
      <c r="B35" s="5">
        <v>0</v>
      </c>
    </row>
    <row r="36" spans="1:2" x14ac:dyDescent="0.25">
      <c r="A36" s="11" t="s">
        <v>44</v>
      </c>
      <c r="B36" s="12">
        <f>SUM(B29:B35)</f>
        <v>4700</v>
      </c>
    </row>
    <row r="38" spans="1:3" x14ac:dyDescent="0.25">
      <c r="A38" s="4" t="s">
        <v>45</v>
      </c>
      <c r="B38" s="4" t="s">
        <v>5</v>
      </c>
      <c r="C38" s="4" t="s">
        <v>6</v>
      </c>
    </row>
    <row r="39" spans="1:3" x14ac:dyDescent="0.25">
      <c r="A39" t="s">
        <v>46</v>
      </c>
      <c r="B39" s="10">
        <f>B22+B21*B8+IF(B9="Pro",B25,0)</f>
        <v>105</v>
      </c>
      <c r="C39" s="6" t="s">
        <v>47</v>
      </c>
    </row>
    <row r="40" spans="1:3" x14ac:dyDescent="0.25">
      <c r="A40" t="s">
        <v>48</v>
      </c>
      <c r="B40" s="5">
        <v>180</v>
      </c>
      <c r="C40" s="6" t="s">
        <v>49</v>
      </c>
    </row>
    <row r="41" spans="1:2" x14ac:dyDescent="0.25">
      <c r="A41" t="s">
        <v>50</v>
      </c>
      <c r="B41" s="5">
        <v>400</v>
      </c>
    </row>
    <row r="42" spans="1:2" x14ac:dyDescent="0.25">
      <c r="A42" t="s">
        <v>51</v>
      </c>
      <c r="B42" s="5">
        <v>600</v>
      </c>
    </row>
    <row r="43" spans="1:2" x14ac:dyDescent="0.25">
      <c r="A43" t="s">
        <v>52</v>
      </c>
      <c r="B43" s="5">
        <v>1200</v>
      </c>
    </row>
    <row r="44" spans="1:2" x14ac:dyDescent="0.25">
      <c r="A44" t="s">
        <v>53</v>
      </c>
      <c r="B44" s="5">
        <v>350</v>
      </c>
    </row>
    <row r="45" spans="1:2" x14ac:dyDescent="0.25">
      <c r="A45" t="s">
        <v>54</v>
      </c>
      <c r="B45" s="5">
        <v>500</v>
      </c>
    </row>
    <row r="46" spans="1:2" x14ac:dyDescent="0.25">
      <c r="A46" t="s">
        <v>55</v>
      </c>
      <c r="B46" s="5">
        <v>150</v>
      </c>
    </row>
    <row r="47" spans="1:2" x14ac:dyDescent="0.25">
      <c r="A47" t="s">
        <v>56</v>
      </c>
      <c r="B47" s="5">
        <v>80</v>
      </c>
    </row>
    <row r="48" spans="1:2" x14ac:dyDescent="0.25">
      <c r="A48" t="s">
        <v>57</v>
      </c>
      <c r="B48" s="5">
        <v>100</v>
      </c>
    </row>
    <row r="49" spans="1:2" x14ac:dyDescent="0.25">
      <c r="A49" s="11" t="s">
        <v>58</v>
      </c>
      <c r="B49" s="12">
        <f>SUM(B39:B48)</f>
        <v>3665</v>
      </c>
    </row>
    <row r="51" spans="1:3" x14ac:dyDescent="0.25">
      <c r="A51" s="11" t="s">
        <v>59</v>
      </c>
      <c r="B51" s="12">
        <f>B36-B49</f>
        <v>1035</v>
      </c>
      <c r="C51" s="6" t="s">
        <v>60</v>
      </c>
    </row>
    <row r="52" spans="1:3" x14ac:dyDescent="0.25">
      <c r="A52" t="s">
        <v>61</v>
      </c>
      <c r="B52" s="13">
        <f>IF((B7-IF(B9="Pro",B21,MIN(B7,MAX(ROUND(B7*B12,2)+B14,B13))))&gt;0,IF(AND(B9="Pro",B7*ROUNDUP(MAX(0,(B49-B39)-(B36-B29)+IF(B9="Pro",B25,0))/(B7-IF(B9="Pro",B21,MIN(B7,MAX(ROUND(B7*B12,2)+B14,B13)))),0)&gt;B16),IF(((B7-IF(B9="Pro",B21,MIN(B7,MAX(ROUND(B7*B12,2)+B14,B13))))-B7*B23)&gt;0,MAX(0,INT((MAX(0,(B49-B39)-(B36-B29)+IF(B9="Pro",B25,0))-B16*B23-0.005)/((B7-IF(B9="Pro",B21,MIN(B7,MAX(ROUND(B7*B12,2)+B14,B13))))-B7*B23))+1),""),ROUNDUP(MAX(0,(B49-B39)-(B36-B29)+IF(B9="Pro",B25,0))/(B7-IF(B9="Pro",B21,MIN(B7,MAX(ROUND(B7*B12,2)+B14,B13)))),0)),"")</f>
        <v>78</v>
      </c>
      <c r="C52" s="6" t="s">
        <v>62</v>
      </c>
    </row>
  </sheetData>
  <mergeCells count="4">
    <mergeCell ref="A1:C1"/>
    <mergeCell ref="A2:C2"/>
    <mergeCell ref="A3:C3"/>
    <mergeCell ref="A4:C4"/>
  </mergeCells>
  <dataValidations count="1">
    <dataValidation type="list" sqref="B9">
      <formula1>"Free,Pro"</formula1>
    </dataValidation>
  </dataValidations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6" customWidth="1"/>
    <col min="3" max="3" width="58" customWidth="1"/>
  </cols>
  <sheetData>
    <row r="1" spans="1:3" x14ac:dyDescent="0.25">
      <c r="A1" s="1" t="s">
        <v>63</v>
      </c>
      <c r="B1" s="1"/>
      <c r="C1" s="1"/>
    </row>
    <row r="2" ht="30" customHeight="1" spans="1:3" x14ac:dyDescent="0.25">
      <c r="A2" s="2" t="s">
        <v>64</v>
      </c>
      <c r="B2" s="2"/>
      <c r="C2" s="2"/>
    </row>
    <row r="3" spans="1:3" x14ac:dyDescent="0.25">
      <c r="A3" s="3" t="s">
        <v>65</v>
      </c>
      <c r="B3" s="3"/>
      <c r="C3" s="3"/>
    </row>
    <row r="4" spans="1:3" x14ac:dyDescent="0.25">
      <c r="A4" s="3" t="s">
        <v>66</v>
      </c>
      <c r="B4" s="3"/>
      <c r="C4" s="3"/>
    </row>
    <row r="6" spans="1:3" x14ac:dyDescent="0.25">
      <c r="A6" s="4" t="s">
        <v>67</v>
      </c>
      <c r="B6" s="4" t="s">
        <v>68</v>
      </c>
      <c r="C6" s="4" t="s">
        <v>69</v>
      </c>
    </row>
    <row r="7" spans="1:3" x14ac:dyDescent="0.25">
      <c r="A7" t="s">
        <v>70</v>
      </c>
      <c r="B7" s="14">
        <v>15</v>
      </c>
      <c r="C7" s="6" t="s">
        <v>71</v>
      </c>
    </row>
    <row r="8" spans="1:3" x14ac:dyDescent="0.25">
      <c r="A8" t="s">
        <v>72</v>
      </c>
      <c r="B8" s="7">
        <v>150</v>
      </c>
      <c r="C8" s="6" t="s">
        <v>73</v>
      </c>
    </row>
    <row r="9" spans="1:3" x14ac:dyDescent="0.25">
      <c r="A9" t="s">
        <v>74</v>
      </c>
      <c r="B9" s="8" t="s">
        <v>12</v>
      </c>
      <c r="C9" s="6" t="s">
        <v>75</v>
      </c>
    </row>
    <row r="11" spans="1:3" x14ac:dyDescent="0.25">
      <c r="A11" s="4" t="s">
        <v>76</v>
      </c>
      <c r="B11" s="4" t="s">
        <v>68</v>
      </c>
      <c r="C11" s="4" t="s">
        <v>69</v>
      </c>
    </row>
    <row r="12" spans="1:3" x14ac:dyDescent="0.25">
      <c r="A12" t="s">
        <v>77</v>
      </c>
      <c r="B12" s="9">
        <v>0.04</v>
      </c>
      <c r="C12" s="6" t="s">
        <v>78</v>
      </c>
    </row>
    <row r="13" spans="1:3" x14ac:dyDescent="0.25">
      <c r="A13" t="s">
        <v>79</v>
      </c>
      <c r="B13" s="15">
        <v>0.35</v>
      </c>
      <c r="C13" s="6" t="s">
        <v>80</v>
      </c>
    </row>
    <row r="14" spans="1:2" x14ac:dyDescent="0.25">
      <c r="A14" t="s">
        <v>81</v>
      </c>
      <c r="B14" s="15">
        <v>0.1</v>
      </c>
    </row>
    <row r="15" spans="1:2" x14ac:dyDescent="0.25">
      <c r="A15" t="s">
        <v>82</v>
      </c>
      <c r="B15" s="15">
        <v>50000</v>
      </c>
    </row>
    <row r="16" spans="1:3" x14ac:dyDescent="0.25">
      <c r="A16" t="s">
        <v>83</v>
      </c>
      <c r="B16" s="14">
        <v>50000</v>
      </c>
      <c r="C16" s="6" t="s">
        <v>84</v>
      </c>
    </row>
    <row r="17" spans="1:2" x14ac:dyDescent="0.25">
      <c r="A17" t="s">
        <v>85</v>
      </c>
      <c r="B17" s="15">
        <v>490</v>
      </c>
    </row>
    <row r="18" spans="1:2" x14ac:dyDescent="0.25">
      <c r="A18" t="s">
        <v>86</v>
      </c>
      <c r="B18" s="9">
        <v>0.015</v>
      </c>
    </row>
    <row r="19" spans="1:2" x14ac:dyDescent="0.25">
      <c r="A19" t="s">
        <v>87</v>
      </c>
      <c r="B19" s="15">
        <v>0.25</v>
      </c>
    </row>
    <row r="20" spans="1:2" x14ac:dyDescent="0.25">
      <c r="A20" t="s">
        <v>88</v>
      </c>
      <c r="B20" s="9">
        <v>0.2</v>
      </c>
    </row>
    <row r="21" spans="1:2" x14ac:dyDescent="0.25">
      <c r="A21" t="s">
        <v>89</v>
      </c>
      <c r="B21" s="15">
        <f>IF(AND(B9="Pro",B7&gt;0),MIN(B7,ROUNDUP((B7*B18+B19)*(1+B20)-0.00000000001,2)),0)</f>
        <v>0</v>
      </c>
    </row>
    <row r="22" spans="1:2" x14ac:dyDescent="0.25">
      <c r="A22" t="s">
        <v>90</v>
      </c>
      <c r="B22" s="15">
        <f>IF(B9="Pro",MIN((B7-B21)*B8,ROUND(MAX(0,B7*B8-B16)*B23,2)),MIN(B7,MAX(ROUND(B7*B12,2)+B14,B13))*B8)</f>
        <v>105</v>
      </c>
    </row>
    <row r="23" spans="1:3" x14ac:dyDescent="0.25">
      <c r="A23" t="s">
        <v>91</v>
      </c>
      <c r="B23" s="9">
        <v>0.01</v>
      </c>
      <c r="C23" s="6" t="s">
        <v>78</v>
      </c>
    </row>
    <row r="24" spans="1:3" x14ac:dyDescent="0.25">
      <c r="A24" t="s">
        <v>92</v>
      </c>
      <c r="B24" s="15">
        <v>0</v>
      </c>
      <c r="C24" s="6" t="s">
        <v>80</v>
      </c>
    </row>
    <row r="25" spans="1:3" x14ac:dyDescent="0.25">
      <c r="A25" t="s">
        <v>93</v>
      </c>
      <c r="B25" s="15">
        <v>69</v>
      </c>
      <c r="C25" s="6" t="s">
        <v>94</v>
      </c>
    </row>
    <row r="26" spans="1:3" x14ac:dyDescent="0.25">
      <c r="A26" t="s">
        <v>95</v>
      </c>
      <c r="B26" s="15">
        <f>IF(B8&gt;0,ROUND(B22/B8+B21,2),0)</f>
        <v>0.7</v>
      </c>
      <c r="C26" s="6" t="s">
        <v>96</v>
      </c>
    </row>
    <row r="28" spans="1:3" x14ac:dyDescent="0.25">
      <c r="A28" s="4" t="s">
        <v>97</v>
      </c>
      <c r="B28" s="4" t="s">
        <v>68</v>
      </c>
      <c r="C28" s="4" t="s">
        <v>69</v>
      </c>
    </row>
    <row r="29" spans="1:3" x14ac:dyDescent="0.25">
      <c r="A29" t="s">
        <v>98</v>
      </c>
      <c r="B29" s="15">
        <f>B7*B8</f>
        <v>2250</v>
      </c>
      <c r="C29" s="6" t="s">
        <v>99</v>
      </c>
    </row>
    <row r="30" spans="1:2" x14ac:dyDescent="0.25">
      <c r="A30" t="s">
        <v>100</v>
      </c>
      <c r="B30" s="14">
        <v>1800</v>
      </c>
    </row>
    <row r="31" spans="1:2" x14ac:dyDescent="0.25">
      <c r="A31" t="s">
        <v>101</v>
      </c>
      <c r="B31" s="14">
        <v>150</v>
      </c>
    </row>
    <row r="32" spans="1:2" x14ac:dyDescent="0.25">
      <c r="A32" t="s">
        <v>102</v>
      </c>
      <c r="B32" s="14">
        <v>500</v>
      </c>
    </row>
    <row r="33" spans="1:2" x14ac:dyDescent="0.25">
      <c r="A33" t="s">
        <v>103</v>
      </c>
      <c r="B33" s="14">
        <v>0</v>
      </c>
    </row>
    <row r="34" spans="1:2" x14ac:dyDescent="0.25">
      <c r="A34" t="s">
        <v>104</v>
      </c>
      <c r="B34" s="14">
        <v>0</v>
      </c>
    </row>
    <row r="35" spans="1:2" x14ac:dyDescent="0.25">
      <c r="A35" t="s">
        <v>105</v>
      </c>
      <c r="B35" s="14">
        <v>0</v>
      </c>
    </row>
    <row r="36" spans="1:2" x14ac:dyDescent="0.25">
      <c r="A36" s="11" t="s">
        <v>106</v>
      </c>
      <c r="B36" s="16">
        <f>SUM(B29:B35)</f>
        <v>4700</v>
      </c>
    </row>
    <row r="38" spans="1:3" x14ac:dyDescent="0.25">
      <c r="A38" s="4" t="s">
        <v>107</v>
      </c>
      <c r="B38" s="4" t="s">
        <v>68</v>
      </c>
      <c r="C38" s="4" t="s">
        <v>69</v>
      </c>
    </row>
    <row r="39" spans="1:3" x14ac:dyDescent="0.25">
      <c r="A39" t="s">
        <v>108</v>
      </c>
      <c r="B39" s="15">
        <f>B22+B21*B8+IF(B9="Pro",B25,0)</f>
        <v>105</v>
      </c>
      <c r="C39" s="6" t="s">
        <v>109</v>
      </c>
    </row>
    <row r="40" spans="1:3" x14ac:dyDescent="0.25">
      <c r="A40" t="s">
        <v>110</v>
      </c>
      <c r="B40" s="14">
        <v>180</v>
      </c>
      <c r="C40" s="6" t="s">
        <v>111</v>
      </c>
    </row>
    <row r="41" spans="1:2" x14ac:dyDescent="0.25">
      <c r="A41" t="s">
        <v>112</v>
      </c>
      <c r="B41" s="14">
        <v>400</v>
      </c>
    </row>
    <row r="42" spans="1:2" x14ac:dyDescent="0.25">
      <c r="A42" t="s">
        <v>113</v>
      </c>
      <c r="B42" s="14">
        <v>600</v>
      </c>
    </row>
    <row r="43" spans="1:2" x14ac:dyDescent="0.25">
      <c r="A43" t="s">
        <v>114</v>
      </c>
      <c r="B43" s="14">
        <v>1200</v>
      </c>
    </row>
    <row r="44" spans="1:2" x14ac:dyDescent="0.25">
      <c r="A44" t="s">
        <v>115</v>
      </c>
      <c r="B44" s="14">
        <v>350</v>
      </c>
    </row>
    <row r="45" spans="1:2" x14ac:dyDescent="0.25">
      <c r="A45" t="s">
        <v>116</v>
      </c>
      <c r="B45" s="14">
        <v>500</v>
      </c>
    </row>
    <row r="46" spans="1:2" x14ac:dyDescent="0.25">
      <c r="A46" t="s">
        <v>117</v>
      </c>
      <c r="B46" s="14">
        <v>150</v>
      </c>
    </row>
    <row r="47" spans="1:2" x14ac:dyDescent="0.25">
      <c r="A47" t="s">
        <v>118</v>
      </c>
      <c r="B47" s="14">
        <v>80</v>
      </c>
    </row>
    <row r="48" spans="1:2" x14ac:dyDescent="0.25">
      <c r="A48" t="s">
        <v>119</v>
      </c>
      <c r="B48" s="14">
        <v>100</v>
      </c>
    </row>
    <row r="49" spans="1:2" x14ac:dyDescent="0.25">
      <c r="A49" s="11" t="s">
        <v>120</v>
      </c>
      <c r="B49" s="16">
        <f>SUM(B39:B48)</f>
        <v>3665</v>
      </c>
    </row>
    <row r="51" spans="1:3" x14ac:dyDescent="0.25">
      <c r="A51" s="11" t="s">
        <v>121</v>
      </c>
      <c r="B51" s="16">
        <f>B36-B49</f>
        <v>1035</v>
      </c>
      <c r="C51" s="6" t="s">
        <v>122</v>
      </c>
    </row>
    <row r="52" spans="1:3" x14ac:dyDescent="0.25">
      <c r="A52" t="s">
        <v>123</v>
      </c>
      <c r="B52" s="13">
        <f>IF((B7-IF(B9="Pro",B21,MIN(B7,MAX(ROUND(B7*B12,2)+B14,B13))))&gt;0,IF(AND(B9="Pro",B7*ROUNDUP(MAX(0,(B49-B39)-(B36-B29)+IF(B9="Pro",B25,0))/(B7-IF(B9="Pro",B21,MIN(B7,MAX(ROUND(B7*B12,2)+B14,B13)))),0)&gt;B16),IF(((B7-IF(B9="Pro",B21,MIN(B7,MAX(ROUND(B7*B12,2)+B14,B13))))-B7*B23)&gt;0,MAX(0,INT((MAX(0,(B49-B39)-(B36-B29)+IF(B9="Pro",B25,0))-B16*B23-0.005)/((B7-IF(B9="Pro",B21,MIN(B7,MAX(ROUND(B7*B12,2)+B14,B13))))-B7*B23))+1),""),ROUNDUP(MAX(0,(B49-B39)-(B36-B29)+IF(B9="Pro",B25,0))/(B7-IF(B9="Pro",B21,MIN(B7,MAX(ROUND(B7*B12,2)+B14,B13)))),0)),"")</f>
        <v>78</v>
      </c>
      <c r="C52" s="6" t="s">
        <v>124</v>
      </c>
    </row>
  </sheetData>
  <mergeCells count="4">
    <mergeCell ref="A1:C1"/>
    <mergeCell ref="A2:C2"/>
    <mergeCell ref="A3:C3"/>
    <mergeCell ref="A4:C4"/>
  </mergeCells>
  <dataValidations count="1">
    <dataValidation type="list" sqref="B9">
      <formula1>"Free,Pro"</formula1>
    </dataValidation>
  </dataValidations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Kalkulation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Gathermatter</dc:creator>
  <dc:title>Event budget: income, costs, result</dc:title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